
<file path=[Content_Types].xml><?xml version="1.0" encoding="utf-8"?>
<Types xmlns="http://schemas.openxmlformats.org/package/2006/content-types"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0" yWindow="0" windowWidth="26840" windowHeight="163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4" i="1" l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13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14" i="1"/>
  <c r="L15" i="1"/>
  <c r="L16" i="1"/>
  <c r="L17" i="1"/>
  <c r="L18" i="1"/>
  <c r="L19" i="1"/>
  <c r="L20" i="1"/>
  <c r="L21" i="1"/>
  <c r="L13" i="1"/>
  <c r="C13" i="1"/>
  <c r="J13" i="1"/>
  <c r="F13" i="1"/>
  <c r="K13" i="1"/>
  <c r="P13" i="1"/>
  <c r="C51" i="1"/>
  <c r="J51" i="1"/>
  <c r="F51" i="1"/>
  <c r="K51" i="1"/>
  <c r="C14" i="1"/>
  <c r="J14" i="1"/>
  <c r="F14" i="1"/>
  <c r="K14" i="1"/>
  <c r="P14" i="1"/>
  <c r="T14" i="1"/>
  <c r="C15" i="1"/>
  <c r="J15" i="1"/>
  <c r="F15" i="1"/>
  <c r="K15" i="1"/>
  <c r="C16" i="1"/>
  <c r="J16" i="1"/>
  <c r="F16" i="1"/>
  <c r="K16" i="1"/>
  <c r="P16" i="1"/>
  <c r="T16" i="1"/>
  <c r="C17" i="1"/>
  <c r="J17" i="1"/>
  <c r="F17" i="1"/>
  <c r="K17" i="1"/>
  <c r="C18" i="1"/>
  <c r="J18" i="1"/>
  <c r="F18" i="1"/>
  <c r="K18" i="1"/>
  <c r="P18" i="1"/>
  <c r="T18" i="1"/>
  <c r="C19" i="1"/>
  <c r="J19" i="1"/>
  <c r="F19" i="1"/>
  <c r="K19" i="1"/>
  <c r="C20" i="1"/>
  <c r="J20" i="1"/>
  <c r="F20" i="1"/>
  <c r="K20" i="1"/>
  <c r="P20" i="1"/>
  <c r="T20" i="1"/>
  <c r="C21" i="1"/>
  <c r="J21" i="1"/>
  <c r="F21" i="1"/>
  <c r="K21" i="1"/>
  <c r="C22" i="1"/>
  <c r="J22" i="1"/>
  <c r="F22" i="1"/>
  <c r="K22" i="1"/>
  <c r="P22" i="1"/>
  <c r="T22" i="1"/>
  <c r="C23" i="1"/>
  <c r="J23" i="1"/>
  <c r="F23" i="1"/>
  <c r="K23" i="1"/>
  <c r="C24" i="1"/>
  <c r="J24" i="1"/>
  <c r="F24" i="1"/>
  <c r="K24" i="1"/>
  <c r="P24" i="1"/>
  <c r="T24" i="1"/>
  <c r="C25" i="1"/>
  <c r="J25" i="1"/>
  <c r="F25" i="1"/>
  <c r="K25" i="1"/>
  <c r="C26" i="1"/>
  <c r="J26" i="1"/>
  <c r="F26" i="1"/>
  <c r="K26" i="1"/>
  <c r="P26" i="1"/>
  <c r="T26" i="1"/>
  <c r="C27" i="1"/>
  <c r="J27" i="1"/>
  <c r="F27" i="1"/>
  <c r="K27" i="1"/>
  <c r="C28" i="1"/>
  <c r="J28" i="1"/>
  <c r="F28" i="1"/>
  <c r="K28" i="1"/>
  <c r="P28" i="1"/>
  <c r="T28" i="1"/>
  <c r="C29" i="1"/>
  <c r="J29" i="1"/>
  <c r="F29" i="1"/>
  <c r="K29" i="1"/>
  <c r="C30" i="1"/>
  <c r="J30" i="1"/>
  <c r="F30" i="1"/>
  <c r="K30" i="1"/>
  <c r="P30" i="1"/>
  <c r="T30" i="1"/>
  <c r="C31" i="1"/>
  <c r="J31" i="1"/>
  <c r="F31" i="1"/>
  <c r="K31" i="1"/>
  <c r="C32" i="1"/>
  <c r="J32" i="1"/>
  <c r="F32" i="1"/>
  <c r="K32" i="1"/>
  <c r="P32" i="1"/>
  <c r="T32" i="1"/>
  <c r="C33" i="1"/>
  <c r="J33" i="1"/>
  <c r="F33" i="1"/>
  <c r="K33" i="1"/>
  <c r="C34" i="1"/>
  <c r="J34" i="1"/>
  <c r="F34" i="1"/>
  <c r="K34" i="1"/>
  <c r="P34" i="1"/>
  <c r="T34" i="1"/>
  <c r="C35" i="1"/>
  <c r="J35" i="1"/>
  <c r="F35" i="1"/>
  <c r="K35" i="1"/>
  <c r="C36" i="1"/>
  <c r="J36" i="1"/>
  <c r="F36" i="1"/>
  <c r="K36" i="1"/>
  <c r="P36" i="1"/>
  <c r="T36" i="1"/>
  <c r="C37" i="1"/>
  <c r="J37" i="1"/>
  <c r="F37" i="1"/>
  <c r="K37" i="1"/>
  <c r="C38" i="1"/>
  <c r="J38" i="1"/>
  <c r="F38" i="1"/>
  <c r="K38" i="1"/>
  <c r="P38" i="1"/>
  <c r="T38" i="1"/>
  <c r="C39" i="1"/>
  <c r="J39" i="1"/>
  <c r="F39" i="1"/>
  <c r="K39" i="1"/>
  <c r="C40" i="1"/>
  <c r="J40" i="1"/>
  <c r="F40" i="1"/>
  <c r="K40" i="1"/>
  <c r="P40" i="1"/>
  <c r="T40" i="1"/>
  <c r="C41" i="1"/>
  <c r="J41" i="1"/>
  <c r="F41" i="1"/>
  <c r="K41" i="1"/>
  <c r="C42" i="1"/>
  <c r="J42" i="1"/>
  <c r="F42" i="1"/>
  <c r="K42" i="1"/>
  <c r="P42" i="1"/>
  <c r="T42" i="1"/>
  <c r="C43" i="1"/>
  <c r="J43" i="1"/>
  <c r="F43" i="1"/>
  <c r="K43" i="1"/>
  <c r="C44" i="1"/>
  <c r="J44" i="1"/>
  <c r="F44" i="1"/>
  <c r="K44" i="1"/>
  <c r="P44" i="1"/>
  <c r="T44" i="1"/>
  <c r="C45" i="1"/>
  <c r="J45" i="1"/>
  <c r="F45" i="1"/>
  <c r="K45" i="1"/>
  <c r="C46" i="1"/>
  <c r="J46" i="1"/>
  <c r="F46" i="1"/>
  <c r="K46" i="1"/>
  <c r="P46" i="1"/>
  <c r="T46" i="1"/>
  <c r="C47" i="1"/>
  <c r="J47" i="1"/>
  <c r="F47" i="1"/>
  <c r="K47" i="1"/>
  <c r="C48" i="1"/>
  <c r="J48" i="1"/>
  <c r="F48" i="1"/>
  <c r="K48" i="1"/>
  <c r="P48" i="1"/>
  <c r="T48" i="1"/>
  <c r="C49" i="1"/>
  <c r="J49" i="1"/>
  <c r="F49" i="1"/>
  <c r="K49" i="1"/>
  <c r="C50" i="1"/>
  <c r="J50" i="1"/>
  <c r="F50" i="1"/>
  <c r="K50" i="1"/>
  <c r="P50" i="1"/>
  <c r="T50" i="1"/>
  <c r="F10" i="1"/>
  <c r="H7" i="1"/>
  <c r="F7" i="1"/>
  <c r="J7" i="1"/>
  <c r="X50" i="1"/>
  <c r="U50" i="1"/>
  <c r="V50" i="1"/>
  <c r="X48" i="1"/>
  <c r="U48" i="1"/>
  <c r="V48" i="1"/>
  <c r="X46" i="1"/>
  <c r="U46" i="1"/>
  <c r="V46" i="1"/>
  <c r="X44" i="1"/>
  <c r="U44" i="1"/>
  <c r="V44" i="1"/>
  <c r="X42" i="1"/>
  <c r="U42" i="1"/>
  <c r="V42" i="1"/>
  <c r="U40" i="1"/>
  <c r="V40" i="1"/>
  <c r="X40" i="1"/>
  <c r="X36" i="1"/>
  <c r="U36" i="1"/>
  <c r="V36" i="1"/>
  <c r="X34" i="1"/>
  <c r="U34" i="1"/>
  <c r="V34" i="1"/>
  <c r="X32" i="1"/>
  <c r="U32" i="1"/>
  <c r="V32" i="1"/>
  <c r="X30" i="1"/>
  <c r="U30" i="1"/>
  <c r="V30" i="1"/>
  <c r="X28" i="1"/>
  <c r="U28" i="1"/>
  <c r="V28" i="1"/>
  <c r="X26" i="1"/>
  <c r="U26" i="1"/>
  <c r="V26" i="1"/>
  <c r="X24" i="1"/>
  <c r="U24" i="1"/>
  <c r="V24" i="1"/>
  <c r="X22" i="1"/>
  <c r="U22" i="1"/>
  <c r="V22" i="1"/>
  <c r="X20" i="1"/>
  <c r="U20" i="1"/>
  <c r="V20" i="1"/>
  <c r="X18" i="1"/>
  <c r="U18" i="1"/>
  <c r="V18" i="1"/>
  <c r="X16" i="1"/>
  <c r="U16" i="1"/>
  <c r="V16" i="1"/>
  <c r="X14" i="1"/>
  <c r="U14" i="1"/>
  <c r="V14" i="1"/>
  <c r="T13" i="1"/>
  <c r="X38" i="1"/>
  <c r="U38" i="1"/>
  <c r="V38" i="1"/>
  <c r="P25" i="1"/>
  <c r="T25" i="1"/>
  <c r="P17" i="1"/>
  <c r="T17" i="1"/>
  <c r="P43" i="1"/>
  <c r="T43" i="1"/>
  <c r="P39" i="1"/>
  <c r="T39" i="1"/>
  <c r="P31" i="1"/>
  <c r="T31" i="1"/>
  <c r="P23" i="1"/>
  <c r="T23" i="1"/>
  <c r="P15" i="1"/>
  <c r="T15" i="1"/>
  <c r="P33" i="1"/>
  <c r="T33" i="1"/>
  <c r="P29" i="1"/>
  <c r="T29" i="1"/>
  <c r="P35" i="1"/>
  <c r="T35" i="1"/>
  <c r="P27" i="1"/>
  <c r="T27" i="1"/>
  <c r="P19" i="1"/>
  <c r="T19" i="1"/>
  <c r="P47" i="1"/>
  <c r="T47" i="1"/>
  <c r="P49" i="1"/>
  <c r="T49" i="1"/>
  <c r="P45" i="1"/>
  <c r="T45" i="1"/>
  <c r="P41" i="1"/>
  <c r="T41" i="1"/>
  <c r="P37" i="1"/>
  <c r="T37" i="1"/>
  <c r="P21" i="1"/>
  <c r="T21" i="1"/>
  <c r="P51" i="1"/>
  <c r="T51" i="1"/>
  <c r="U41" i="1"/>
  <c r="V41" i="1"/>
  <c r="X41" i="1"/>
  <c r="U51" i="1"/>
  <c r="V51" i="1"/>
  <c r="X51" i="1"/>
  <c r="U45" i="1"/>
  <c r="V45" i="1"/>
  <c r="X45" i="1"/>
  <c r="U19" i="1"/>
  <c r="V19" i="1"/>
  <c r="X19" i="1"/>
  <c r="U35" i="1"/>
  <c r="V35" i="1"/>
  <c r="X35" i="1"/>
  <c r="U49" i="1"/>
  <c r="V49" i="1"/>
  <c r="X49" i="1"/>
  <c r="U21" i="1"/>
  <c r="V21" i="1"/>
  <c r="X21" i="1"/>
  <c r="U37" i="1"/>
  <c r="V37" i="1"/>
  <c r="X37" i="1"/>
  <c r="U27" i="1"/>
  <c r="V27" i="1"/>
  <c r="X27" i="1"/>
  <c r="U29" i="1"/>
  <c r="V29" i="1"/>
  <c r="X29" i="1"/>
  <c r="U31" i="1"/>
  <c r="V31" i="1"/>
  <c r="X31" i="1"/>
  <c r="U25" i="1"/>
  <c r="V25" i="1"/>
  <c r="X25" i="1"/>
  <c r="U33" i="1"/>
  <c r="V33" i="1"/>
  <c r="X33" i="1"/>
  <c r="P53" i="1"/>
  <c r="U47" i="1"/>
  <c r="V47" i="1"/>
  <c r="X47" i="1"/>
  <c r="U15" i="1"/>
  <c r="V15" i="1"/>
  <c r="X15" i="1"/>
  <c r="U23" i="1"/>
  <c r="V23" i="1"/>
  <c r="X23" i="1"/>
  <c r="U39" i="1"/>
  <c r="V39" i="1"/>
  <c r="X39" i="1"/>
  <c r="U17" i="1"/>
  <c r="V17" i="1"/>
  <c r="X17" i="1"/>
  <c r="U43" i="1"/>
  <c r="V43" i="1"/>
  <c r="X43" i="1"/>
  <c r="X13" i="1"/>
  <c r="U13" i="1"/>
  <c r="V13" i="1"/>
</calcChain>
</file>

<file path=xl/sharedStrings.xml><?xml version="1.0" encoding="utf-8"?>
<sst xmlns="http://schemas.openxmlformats.org/spreadsheetml/2006/main" count="142" uniqueCount="61">
  <si>
    <t>S1</t>
  </si>
  <si>
    <t>S2</t>
  </si>
  <si>
    <t>S4</t>
  </si>
  <si>
    <t>S6</t>
  </si>
  <si>
    <t>S8</t>
  </si>
  <si>
    <t>S9</t>
  </si>
  <si>
    <t>S12</t>
  </si>
  <si>
    <t>S13</t>
  </si>
  <si>
    <t>S14</t>
  </si>
  <si>
    <t>S17</t>
  </si>
  <si>
    <t>S18</t>
  </si>
  <si>
    <t>S19</t>
  </si>
  <si>
    <t>S21</t>
  </si>
  <si>
    <t>S22</t>
  </si>
  <si>
    <t>S23</t>
  </si>
  <si>
    <t>S24</t>
  </si>
  <si>
    <t>S29</t>
  </si>
  <si>
    <t>S31</t>
  </si>
  <si>
    <t>S33</t>
  </si>
  <si>
    <t>S38</t>
  </si>
  <si>
    <t>S39</t>
  </si>
  <si>
    <t>S42</t>
  </si>
  <si>
    <t>S54</t>
  </si>
  <si>
    <t>S55</t>
  </si>
  <si>
    <t>S60</t>
  </si>
  <si>
    <t>S66</t>
  </si>
  <si>
    <t>S67</t>
  </si>
  <si>
    <t>S71</t>
  </si>
  <si>
    <t>S83</t>
  </si>
  <si>
    <t>S85</t>
  </si>
  <si>
    <t>S87</t>
  </si>
  <si>
    <t>S89</t>
  </si>
  <si>
    <t>S91</t>
  </si>
  <si>
    <t>S96</t>
  </si>
  <si>
    <t>S97</t>
  </si>
  <si>
    <t>S145</t>
  </si>
  <si>
    <t>S175</t>
  </si>
  <si>
    <t>R34</t>
  </si>
  <si>
    <t>R44</t>
  </si>
  <si>
    <t>r (AU)</t>
  </si>
  <si>
    <t>v (%c)</t>
  </si>
  <si>
    <t>radius (meters)</t>
  </si>
  <si>
    <t>Meters per AU</t>
  </si>
  <si>
    <t>velocity m/s</t>
  </si>
  <si>
    <t>Speed of Light</t>
  </si>
  <si>
    <t>Gravitational Constant</t>
  </si>
  <si>
    <t>Mass of Galaxy</t>
  </si>
  <si>
    <t>Radius of Galaxy</t>
  </si>
  <si>
    <t>h constant</t>
  </si>
  <si>
    <t>x distance</t>
  </si>
  <si>
    <t>Gm/r</t>
  </si>
  <si>
    <t>minus v^2</t>
  </si>
  <si>
    <t>r+x</t>
  </si>
  <si>
    <t>seconds</t>
  </si>
  <si>
    <t xml:space="preserve">years </t>
  </si>
  <si>
    <t>Age of the universe</t>
  </si>
  <si>
    <t>Inflationary effects.</t>
  </si>
  <si>
    <t>Star Name</t>
  </si>
  <si>
    <t>The Explanation For Dark Energy</t>
  </si>
  <si>
    <t>Universal Work function</t>
  </si>
  <si>
    <t>Average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</si>
</sst>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E+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222222"/>
      <name val="Arial"/>
    </font>
    <font>
      <sz val="14"/>
      <color rgb="FF22222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scheme val="minor"/>
    </font>
    <font>
      <sz val="26"/>
      <color theme="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1" fillId="0" borderId="0" xfId="0" applyFont="1"/>
    <xf numFmtId="11" fontId="0" fillId="0" borderId="0" xfId="0" applyNumberFormat="1"/>
    <xf numFmtId="4" fontId="0" fillId="0" borderId="0" xfId="0" applyNumberFormat="1"/>
    <xf numFmtId="164" fontId="0" fillId="0" borderId="0" xfId="0" applyNumberFormat="1"/>
    <xf numFmtId="0" fontId="2" fillId="2" borderId="0" xfId="0" applyFont="1" applyFill="1"/>
    <xf numFmtId="0" fontId="1" fillId="2" borderId="0" xfId="0" applyFont="1" applyFill="1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6" fillId="6" borderId="0" xfId="0" applyFont="1" applyFill="1"/>
    <xf numFmtId="164" fontId="0" fillId="6" borderId="0" xfId="0" applyNumberFormat="1" applyFill="1"/>
    <xf numFmtId="4" fontId="0" fillId="6" borderId="0" xfId="0" applyNumberFormat="1" applyFill="1"/>
    <xf numFmtId="0" fontId="0" fillId="6" borderId="0" xfId="0" applyFill="1"/>
    <xf numFmtId="0" fontId="2" fillId="7" borderId="0" xfId="0" applyFont="1" applyFill="1"/>
    <xf numFmtId="0" fontId="3" fillId="7" borderId="0" xfId="0" applyFont="1" applyFill="1"/>
    <xf numFmtId="0" fontId="0" fillId="8" borderId="0" xfId="0" applyFill="1"/>
    <xf numFmtId="0" fontId="7" fillId="8" borderId="0" xfId="0" applyFont="1" applyFill="1"/>
    <xf numFmtId="0" fontId="1" fillId="8" borderId="0" xfId="0" applyFont="1" applyFill="1"/>
    <xf numFmtId="0" fontId="0" fillId="9" borderId="0" xfId="0" applyFill="1"/>
    <xf numFmtId="0" fontId="1" fillId="9" borderId="0" xfId="0" applyFont="1" applyFill="1"/>
    <xf numFmtId="0" fontId="3" fillId="2" borderId="0" xfId="0" applyFont="1" applyFill="1"/>
    <xf numFmtId="164" fontId="0" fillId="0" borderId="0" xfId="0" applyNumberFormat="1" applyFont="1"/>
    <xf numFmtId="4" fontId="0" fillId="0" borderId="0" xfId="0" applyNumberFormat="1" applyFont="1"/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63500</xdr:colOff>
          <xdr:row>1</xdr:row>
          <xdr:rowOff>25400</xdr:rowOff>
        </xdr:from>
        <xdr:to>
          <xdr:col>20</xdr:col>
          <xdr:colOff>825500</xdr:colOff>
          <xdr:row>7</xdr:row>
          <xdr:rowOff>101600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Word_Document1.docx"/><Relationship Id="rId4" Type="http://schemas.openxmlformats.org/officeDocument/2006/relationships/image" Target="../media/image1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8"/>
  <sheetViews>
    <sheetView tabSelected="1" topLeftCell="A12" zoomScale="85" zoomScaleNormal="85" zoomScalePageLayoutView="85" workbookViewId="0">
      <selection activeCell="S54" sqref="S54"/>
    </sheetView>
  </sheetViews>
  <sheetFormatPr baseColWidth="10" defaultRowHeight="15" x14ac:dyDescent="0"/>
  <cols>
    <col min="1" max="1" width="12.6640625" customWidth="1"/>
    <col min="5" max="5" width="11.5" customWidth="1"/>
    <col min="6" max="6" width="15.5" customWidth="1"/>
    <col min="8" max="8" width="13.5" bestFit="1" customWidth="1"/>
    <col min="9" max="11" width="12.1640625" bestFit="1" customWidth="1"/>
    <col min="12" max="12" width="22.83203125" customWidth="1"/>
    <col min="13" max="13" width="3.33203125" customWidth="1"/>
    <col min="14" max="14" width="14.1640625" bestFit="1" customWidth="1"/>
    <col min="15" max="15" width="2.1640625" customWidth="1"/>
    <col min="17" max="17" width="6.33203125" customWidth="1"/>
    <col min="18" max="18" width="0.1640625" customWidth="1"/>
    <col min="19" max="19" width="13.5" bestFit="1" customWidth="1"/>
    <col min="20" max="21" width="16.1640625" bestFit="1" customWidth="1"/>
    <col min="22" max="22" width="17.5" bestFit="1" customWidth="1"/>
    <col min="23" max="23" width="4" customWidth="1"/>
    <col min="24" max="24" width="16.1640625" bestFit="1" customWidth="1"/>
    <col min="25" max="25" width="28.5" customWidth="1"/>
  </cols>
  <sheetData>
    <row r="1" spans="1: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25" ht="33">
      <c r="A2" s="19"/>
      <c r="B2" s="19"/>
      <c r="C2" s="19"/>
      <c r="D2" s="19"/>
      <c r="E2" s="20" t="s">
        <v>58</v>
      </c>
      <c r="F2" s="19"/>
      <c r="G2" s="19"/>
      <c r="H2" s="19"/>
      <c r="I2" s="21"/>
      <c r="J2" s="19"/>
      <c r="K2" s="19"/>
      <c r="L2" s="19"/>
    </row>
    <row r="3" spans="1: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6" spans="1:25">
      <c r="A6" s="22"/>
      <c r="B6" s="22"/>
      <c r="C6" s="22"/>
      <c r="D6" s="23" t="s">
        <v>42</v>
      </c>
      <c r="E6" s="22"/>
      <c r="F6" s="23" t="s">
        <v>45</v>
      </c>
      <c r="G6" s="22"/>
      <c r="H6" s="23" t="s">
        <v>46</v>
      </c>
      <c r="I6" s="22"/>
      <c r="J6" s="23" t="s">
        <v>47</v>
      </c>
      <c r="K6" s="22"/>
      <c r="L6" s="22"/>
    </row>
    <row r="7" spans="1:25">
      <c r="D7" s="3">
        <v>149597870700</v>
      </c>
      <c r="F7">
        <f>0.0000000000667408</f>
        <v>6.6740800000000003E-11</v>
      </c>
      <c r="H7">
        <f>1.743762874E+41</f>
        <v>1.7437628740000002E+41</v>
      </c>
      <c r="J7">
        <f>220000000000000000000</f>
        <v>2.2E+20</v>
      </c>
    </row>
    <row r="9" spans="1:25">
      <c r="A9" s="22"/>
      <c r="B9" s="22"/>
      <c r="C9" s="22"/>
      <c r="D9" s="23" t="s">
        <v>44</v>
      </c>
      <c r="E9" s="22"/>
      <c r="F9" s="23" t="s">
        <v>48</v>
      </c>
      <c r="G9" s="22"/>
      <c r="H9" s="22"/>
      <c r="I9" s="22"/>
      <c r="J9" s="22"/>
      <c r="K9" s="22"/>
      <c r="L9" s="22"/>
    </row>
    <row r="10" spans="1:25">
      <c r="D10">
        <v>299792458</v>
      </c>
      <c r="F10">
        <f>6.62607004E-34</f>
        <v>6.6260700399999999E-34</v>
      </c>
    </row>
    <row r="12" spans="1:25" ht="17">
      <c r="A12" s="17" t="s">
        <v>57</v>
      </c>
      <c r="B12" s="6" t="s">
        <v>39</v>
      </c>
      <c r="C12" s="7" t="s">
        <v>41</v>
      </c>
      <c r="D12" s="8"/>
      <c r="E12" s="6" t="s">
        <v>40</v>
      </c>
      <c r="F12" s="6" t="s">
        <v>43</v>
      </c>
      <c r="G12" s="8"/>
      <c r="H12" s="7"/>
      <c r="I12" s="17" t="s">
        <v>57</v>
      </c>
      <c r="J12" s="8" t="s">
        <v>50</v>
      </c>
      <c r="K12" s="8" t="s">
        <v>51</v>
      </c>
      <c r="L12" s="8" t="s">
        <v>59</v>
      </c>
      <c r="N12" s="9" t="s">
        <v>49</v>
      </c>
      <c r="P12" s="10" t="s">
        <v>52</v>
      </c>
      <c r="S12" s="17" t="s">
        <v>57</v>
      </c>
      <c r="T12" s="11" t="s">
        <v>52</v>
      </c>
      <c r="U12" s="11" t="s">
        <v>53</v>
      </c>
      <c r="V12" s="11" t="s">
        <v>54</v>
      </c>
      <c r="X12" s="12" t="s">
        <v>56</v>
      </c>
    </row>
    <row r="13" spans="1:25" ht="18">
      <c r="A13" s="24" t="s">
        <v>0</v>
      </c>
      <c r="B13" s="1">
        <v>2160.6999999999998</v>
      </c>
      <c r="C13" s="3">
        <f>B13*149597870700</f>
        <v>323236119221490</v>
      </c>
      <c r="E13" s="1">
        <v>0.55000000000000004</v>
      </c>
      <c r="F13">
        <f>(E13/100)*299792458</f>
        <v>1648858.5190000001</v>
      </c>
      <c r="I13" s="24" t="s">
        <v>0</v>
      </c>
      <c r="J13" s="3">
        <f>0.0000000000667408*1.743762874E+41/C13</f>
        <v>3.6004679644514744E+16</v>
      </c>
      <c r="K13">
        <f>F13*F13</f>
        <v>2718734415678.8735</v>
      </c>
      <c r="L13">
        <f>$F$7*$H$7/($J$7*$J$7)</f>
        <v>2.4045481244020499E-10</v>
      </c>
      <c r="N13">
        <f>(J13-K13)/L13</f>
        <v>1.4972443489377796E+26</v>
      </c>
      <c r="P13" s="3">
        <f>C13+N13</f>
        <v>1.497244348941012E+26</v>
      </c>
      <c r="S13" s="18" t="s">
        <v>0</v>
      </c>
      <c r="T13" s="14">
        <f t="shared" ref="T13:T51" si="0">P13</f>
        <v>1.497244348941012E+26</v>
      </c>
      <c r="U13" s="14">
        <f>T13/299792458</f>
        <v>4.9942695654505491E+17</v>
      </c>
      <c r="V13" s="15">
        <f>U13/(3600*24*365)</f>
        <v>15836724903.128326</v>
      </c>
      <c r="W13" s="16"/>
      <c r="X13" s="14">
        <f>T13/499426956500000000</f>
        <v>299792458.02704525</v>
      </c>
      <c r="Y13" s="13" t="s">
        <v>55</v>
      </c>
    </row>
    <row r="14" spans="1:25" ht="17">
      <c r="A14" s="24" t="s">
        <v>1</v>
      </c>
      <c r="B14" s="1">
        <v>118.4</v>
      </c>
      <c r="C14" s="3">
        <f t="shared" ref="C14:C51" si="1">B14*149597870700</f>
        <v>17712387890880</v>
      </c>
      <c r="E14" s="1">
        <v>2.56</v>
      </c>
      <c r="F14">
        <f t="shared" ref="F14:F51" si="2">(E14/100)*299792458</f>
        <v>7674686.9248000002</v>
      </c>
      <c r="I14" s="24" t="s">
        <v>1</v>
      </c>
      <c r="J14" s="3">
        <f t="shared" ref="J14:J50" si="3">0.0000000000667408*1.743762874E+41/C14</f>
        <v>6.5705499415458624E+17</v>
      </c>
      <c r="K14">
        <f t="shared" ref="K14:K51" si="4">F14*F14</f>
        <v>58900819393696.086</v>
      </c>
      <c r="L14">
        <f t="shared" ref="L14:L51" si="5">$F$7*$H$7/($J$7*$J$7)</f>
        <v>2.4045481244020499E-10</v>
      </c>
      <c r="N14">
        <f t="shared" ref="N14:N51" si="6">(J14-K14)/L14</f>
        <v>2.7323058609965262E+27</v>
      </c>
      <c r="P14" s="3">
        <f t="shared" ref="P14:P51" si="7">C14+N14</f>
        <v>2.7323058609965438E+27</v>
      </c>
      <c r="S14" s="18" t="s">
        <v>1</v>
      </c>
      <c r="T14" s="5">
        <f t="shared" si="0"/>
        <v>2.7323058609965438E+27</v>
      </c>
      <c r="U14" s="5">
        <f t="shared" ref="U14:U51" si="8">T14/299792458</f>
        <v>9.1139913232791992E+18</v>
      </c>
      <c r="V14" s="4">
        <f t="shared" ref="V14:V51" si="9">U14/(3600*24*365)</f>
        <v>289002769003.01874</v>
      </c>
      <c r="X14" s="5">
        <f t="shared" ref="X14:X50" si="10">T14/499426956500000000</f>
        <v>5470881828.5353079</v>
      </c>
    </row>
    <row r="15" spans="1:25" ht="17">
      <c r="A15" s="24" t="s">
        <v>2</v>
      </c>
      <c r="B15" s="1">
        <v>1779.7</v>
      </c>
      <c r="C15" s="3">
        <f t="shared" si="1"/>
        <v>266239330484790</v>
      </c>
      <c r="E15" s="1">
        <v>0.56999999999999995</v>
      </c>
      <c r="F15">
        <f t="shared" si="2"/>
        <v>1708817.0105999997</v>
      </c>
      <c r="I15" s="24" t="s">
        <v>2</v>
      </c>
      <c r="J15" s="3">
        <f t="shared" si="3"/>
        <v>4.3712598363714672E+16</v>
      </c>
      <c r="K15">
        <f t="shared" si="4"/>
        <v>2920055575715.9194</v>
      </c>
      <c r="L15">
        <f t="shared" si="5"/>
        <v>2.4045481244020499E-10</v>
      </c>
      <c r="N15">
        <f t="shared" si="6"/>
        <v>1.8177917865132539E+26</v>
      </c>
      <c r="P15" s="3">
        <f t="shared" si="7"/>
        <v>1.8177917865159165E+26</v>
      </c>
      <c r="S15" s="18" t="s">
        <v>2</v>
      </c>
      <c r="T15" s="5">
        <f t="shared" si="0"/>
        <v>1.8177917865159165E+26</v>
      </c>
      <c r="U15" s="5">
        <f t="shared" si="8"/>
        <v>6.0635007252781402E+17</v>
      </c>
      <c r="V15" s="4">
        <f t="shared" si="9"/>
        <v>19227234669.197552</v>
      </c>
      <c r="X15" s="5">
        <f t="shared" si="10"/>
        <v>363975504.89766496</v>
      </c>
    </row>
    <row r="16" spans="1:25" ht="17">
      <c r="A16" s="24" t="s">
        <v>3</v>
      </c>
      <c r="B16" s="1">
        <v>860.3</v>
      </c>
      <c r="C16" s="3">
        <f t="shared" si="1"/>
        <v>128699048163210</v>
      </c>
      <c r="E16" s="1">
        <v>0.94</v>
      </c>
      <c r="F16">
        <f t="shared" si="2"/>
        <v>2818049.1051999996</v>
      </c>
      <c r="I16" s="24" t="s">
        <v>3</v>
      </c>
      <c r="J16" s="3">
        <f t="shared" si="3"/>
        <v>9.0428119618624896E+16</v>
      </c>
      <c r="K16">
        <f t="shared" si="4"/>
        <v>7941400759318.5186</v>
      </c>
      <c r="L16">
        <f t="shared" si="5"/>
        <v>2.4045481244020499E-10</v>
      </c>
      <c r="N16">
        <f t="shared" si="6"/>
        <v>3.7603813082489582E+26</v>
      </c>
      <c r="P16" s="3">
        <f t="shared" si="7"/>
        <v>3.7603813082502453E+26</v>
      </c>
      <c r="S16" s="18" t="s">
        <v>3</v>
      </c>
      <c r="T16" s="5">
        <f t="shared" si="0"/>
        <v>3.7603813082502453E+26</v>
      </c>
      <c r="U16" s="5">
        <f t="shared" si="8"/>
        <v>1.2543281886865364E+18</v>
      </c>
      <c r="V16" s="4">
        <f t="shared" si="9"/>
        <v>39774485942.622284</v>
      </c>
      <c r="X16" s="5">
        <f t="shared" si="10"/>
        <v>752939195.47377205</v>
      </c>
    </row>
    <row r="17" spans="1:24" ht="17">
      <c r="A17" s="24" t="s">
        <v>4</v>
      </c>
      <c r="B17" s="1">
        <v>651.70000000000005</v>
      </c>
      <c r="C17" s="3">
        <f t="shared" si="1"/>
        <v>97492932335190</v>
      </c>
      <c r="E17" s="1">
        <v>1.07</v>
      </c>
      <c r="F17">
        <f t="shared" si="2"/>
        <v>3207779.3006000002</v>
      </c>
      <c r="I17" s="24" t="s">
        <v>4</v>
      </c>
      <c r="J17" s="3">
        <f t="shared" si="3"/>
        <v>1.1937288830428573E+17</v>
      </c>
      <c r="K17">
        <f t="shared" si="4"/>
        <v>10289848041357.826</v>
      </c>
      <c r="L17">
        <f t="shared" si="5"/>
        <v>2.4045481244020499E-10</v>
      </c>
      <c r="N17">
        <f t="shared" si="6"/>
        <v>4.964034499659965E+26</v>
      </c>
      <c r="P17" s="3">
        <f t="shared" si="7"/>
        <v>4.9640344996609401E+26</v>
      </c>
      <c r="S17" s="18" t="s">
        <v>4</v>
      </c>
      <c r="T17" s="5">
        <f t="shared" si="0"/>
        <v>4.9640344996609401E+26</v>
      </c>
      <c r="U17" s="5">
        <f t="shared" si="8"/>
        <v>1.6558236764118129E+18</v>
      </c>
      <c r="V17" s="4">
        <f t="shared" si="9"/>
        <v>52505824340.810913</v>
      </c>
      <c r="X17" s="5">
        <f t="shared" si="10"/>
        <v>993946048.5771637</v>
      </c>
    </row>
    <row r="18" spans="1:24" ht="17">
      <c r="A18" s="24" t="s">
        <v>5</v>
      </c>
      <c r="B18" s="1">
        <v>793.2</v>
      </c>
      <c r="C18" s="3">
        <f t="shared" si="1"/>
        <v>118661031039240</v>
      </c>
      <c r="E18" s="1">
        <v>0.93</v>
      </c>
      <c r="F18">
        <f t="shared" si="2"/>
        <v>2788069.8594000004</v>
      </c>
      <c r="I18" s="24" t="s">
        <v>5</v>
      </c>
      <c r="J18" s="3">
        <f t="shared" si="3"/>
        <v>9.8077800438606912E+16</v>
      </c>
      <c r="K18">
        <f t="shared" si="4"/>
        <v>7773333540894.7383</v>
      </c>
      <c r="L18">
        <f t="shared" si="5"/>
        <v>2.4045481244020499E-10</v>
      </c>
      <c r="N18">
        <f t="shared" si="6"/>
        <v>4.0785221185562068E+26</v>
      </c>
      <c r="P18" s="3">
        <f t="shared" si="7"/>
        <v>4.0785221185573936E+26</v>
      </c>
      <c r="S18" s="18" t="s">
        <v>5</v>
      </c>
      <c r="T18" s="5">
        <f t="shared" si="0"/>
        <v>4.0785221185573936E+26</v>
      </c>
      <c r="U18" s="5">
        <f t="shared" si="8"/>
        <v>1.3604485402222472E+18</v>
      </c>
      <c r="V18" s="4">
        <f t="shared" si="9"/>
        <v>43139540215.063644</v>
      </c>
      <c r="X18" s="5">
        <f t="shared" si="10"/>
        <v>816640364.61704159</v>
      </c>
    </row>
    <row r="19" spans="1:24" ht="17">
      <c r="A19" s="24" t="s">
        <v>6</v>
      </c>
      <c r="B19" s="1">
        <v>272.89999999999998</v>
      </c>
      <c r="C19" s="3">
        <f t="shared" si="1"/>
        <v>40825258914030</v>
      </c>
      <c r="E19" s="1">
        <v>1.69</v>
      </c>
      <c r="F19">
        <f t="shared" si="2"/>
        <v>5066492.5401999997</v>
      </c>
      <c r="I19" s="24" t="s">
        <v>6</v>
      </c>
      <c r="J19" s="3">
        <f t="shared" si="3"/>
        <v>2.8506893113925616E+17</v>
      </c>
      <c r="K19">
        <f t="shared" si="4"/>
        <v>25669346659902.246</v>
      </c>
      <c r="L19">
        <f t="shared" si="5"/>
        <v>2.4045481244020499E-10</v>
      </c>
      <c r="N19">
        <f t="shared" si="6"/>
        <v>1.1854337989740975E+27</v>
      </c>
      <c r="P19" s="3">
        <f t="shared" si="7"/>
        <v>1.1854337989741383E+27</v>
      </c>
      <c r="S19" s="18" t="s">
        <v>6</v>
      </c>
      <c r="T19" s="5">
        <f t="shared" si="0"/>
        <v>1.1854337989741383E+27</v>
      </c>
      <c r="U19" s="5">
        <f t="shared" si="8"/>
        <v>3.9541815257211648E+18</v>
      </c>
      <c r="V19" s="4">
        <f t="shared" si="9"/>
        <v>125386273646.66301</v>
      </c>
      <c r="X19" s="5">
        <f t="shared" si="10"/>
        <v>2373587936.2253413</v>
      </c>
    </row>
    <row r="20" spans="1:24" ht="17">
      <c r="A20" s="24" t="s">
        <v>7</v>
      </c>
      <c r="B20" s="1">
        <v>1242</v>
      </c>
      <c r="C20" s="3">
        <f t="shared" si="1"/>
        <v>185800555409400</v>
      </c>
      <c r="E20" s="1">
        <v>0.69</v>
      </c>
      <c r="F20">
        <f t="shared" si="2"/>
        <v>2068567.9601999999</v>
      </c>
      <c r="I20" s="24" t="s">
        <v>7</v>
      </c>
      <c r="J20" s="3">
        <f t="shared" si="3"/>
        <v>6.2637126656926736E+16</v>
      </c>
      <c r="K20">
        <f t="shared" si="4"/>
        <v>4278973405965.9883</v>
      </c>
      <c r="L20">
        <f t="shared" si="5"/>
        <v>2.4045481244020499E-10</v>
      </c>
      <c r="N20">
        <f t="shared" si="6"/>
        <v>2.60476582056747E+26</v>
      </c>
      <c r="P20" s="3">
        <f t="shared" si="7"/>
        <v>2.6047658205693282E+26</v>
      </c>
      <c r="S20" s="18" t="s">
        <v>7</v>
      </c>
      <c r="T20" s="5">
        <f t="shared" si="0"/>
        <v>2.6047658205693282E+26</v>
      </c>
      <c r="U20" s="5">
        <f t="shared" si="8"/>
        <v>8.6885635414128E+17</v>
      </c>
      <c r="V20" s="4">
        <f t="shared" si="9"/>
        <v>27551254253.592087</v>
      </c>
      <c r="X20" s="5">
        <f t="shared" si="10"/>
        <v>521550906.82801944</v>
      </c>
    </row>
    <row r="21" spans="1:24" ht="17">
      <c r="A21" s="24" t="s">
        <v>8</v>
      </c>
      <c r="B21" s="1">
        <v>56</v>
      </c>
      <c r="C21" s="3">
        <f t="shared" si="1"/>
        <v>8377480759200</v>
      </c>
      <c r="E21" s="1">
        <v>3.83</v>
      </c>
      <c r="F21">
        <f t="shared" si="2"/>
        <v>11482051.1414</v>
      </c>
      <c r="I21" s="24" t="s">
        <v>8</v>
      </c>
      <c r="J21" s="3">
        <f t="shared" si="3"/>
        <v>1.3892019876411251E+18</v>
      </c>
      <c r="K21">
        <f t="shared" si="4"/>
        <v>131837498413725.05</v>
      </c>
      <c r="L21">
        <f t="shared" si="5"/>
        <v>2.4045481244020499E-10</v>
      </c>
      <c r="N21">
        <f t="shared" si="6"/>
        <v>5.7768448717911931E+27</v>
      </c>
      <c r="P21" s="3">
        <f t="shared" si="7"/>
        <v>5.7768448717912019E+27</v>
      </c>
      <c r="S21" s="18" t="s">
        <v>8</v>
      </c>
      <c r="T21" s="5">
        <f t="shared" si="0"/>
        <v>5.7768448717912019E+27</v>
      </c>
      <c r="U21" s="5">
        <f t="shared" si="8"/>
        <v>1.926948032759117E+19</v>
      </c>
      <c r="V21" s="4">
        <f t="shared" si="9"/>
        <v>611031212823.15991</v>
      </c>
      <c r="X21" s="5">
        <f t="shared" si="10"/>
        <v>11566946470.56201</v>
      </c>
    </row>
    <row r="22" spans="1:24" ht="17">
      <c r="A22" s="24" t="s">
        <v>9</v>
      </c>
      <c r="B22" s="1">
        <v>1755.3</v>
      </c>
      <c r="C22" s="3">
        <f t="shared" si="1"/>
        <v>262589142439710</v>
      </c>
      <c r="E22" s="1">
        <v>0.56999999999999995</v>
      </c>
      <c r="F22">
        <f t="shared" si="2"/>
        <v>1708817.0105999997</v>
      </c>
      <c r="I22" s="24" t="s">
        <v>9</v>
      </c>
      <c r="J22" s="3">
        <f t="shared" si="3"/>
        <v>4.4320236602234944E+16</v>
      </c>
      <c r="K22">
        <f t="shared" si="4"/>
        <v>2920055575715.9194</v>
      </c>
      <c r="L22">
        <f t="shared" si="5"/>
        <v>2.4045481244020499E-10</v>
      </c>
      <c r="N22">
        <f t="shared" si="6"/>
        <v>1.8430621577881634E+26</v>
      </c>
      <c r="P22" s="3">
        <f t="shared" si="7"/>
        <v>1.8430621577907892E+26</v>
      </c>
      <c r="S22" s="18" t="s">
        <v>9</v>
      </c>
      <c r="T22" s="5">
        <f t="shared" si="0"/>
        <v>1.8430621577907892E+26</v>
      </c>
      <c r="U22" s="5">
        <f t="shared" si="8"/>
        <v>6.1477936105743834E+17</v>
      </c>
      <c r="V22" s="4">
        <f t="shared" si="9"/>
        <v>19494525655.043072</v>
      </c>
      <c r="X22" s="5">
        <f t="shared" si="10"/>
        <v>369035378.20766175</v>
      </c>
    </row>
    <row r="23" spans="1:24" ht="17">
      <c r="A23" s="24" t="s">
        <v>10</v>
      </c>
      <c r="B23" s="1">
        <v>1029.3</v>
      </c>
      <c r="C23" s="3">
        <f t="shared" si="1"/>
        <v>153981088311510</v>
      </c>
      <c r="E23" s="1">
        <v>0.77</v>
      </c>
      <c r="F23">
        <f t="shared" si="2"/>
        <v>2308401.9265999999</v>
      </c>
      <c r="I23" s="24" t="s">
        <v>10</v>
      </c>
      <c r="J23" s="3">
        <f t="shared" si="3"/>
        <v>7.558079404245896E+16</v>
      </c>
      <c r="K23">
        <f t="shared" si="4"/>
        <v>5328719454730.5908</v>
      </c>
      <c r="L23">
        <f t="shared" si="5"/>
        <v>2.4045481244020499E-10</v>
      </c>
      <c r="N23">
        <f t="shared" si="6"/>
        <v>3.1430215330707063E+26</v>
      </c>
      <c r="P23" s="3">
        <f t="shared" si="7"/>
        <v>3.1430215330722463E+26</v>
      </c>
      <c r="S23" s="18" t="s">
        <v>10</v>
      </c>
      <c r="T23" s="5">
        <f t="shared" si="0"/>
        <v>3.1430215330722463E+26</v>
      </c>
      <c r="U23" s="5">
        <f t="shared" si="8"/>
        <v>1.0483991338675525E+18</v>
      </c>
      <c r="V23" s="4">
        <f t="shared" si="9"/>
        <v>33244518450.899052</v>
      </c>
      <c r="X23" s="5">
        <f t="shared" si="10"/>
        <v>629325568.46723723</v>
      </c>
    </row>
    <row r="24" spans="1:24" ht="17">
      <c r="A24" s="24" t="s">
        <v>11</v>
      </c>
      <c r="B24" s="1">
        <v>1063.3</v>
      </c>
      <c r="C24" s="3">
        <f t="shared" si="1"/>
        <v>159067415915310</v>
      </c>
      <c r="E24" s="1">
        <v>0.83</v>
      </c>
      <c r="F24">
        <f t="shared" si="2"/>
        <v>2488277.4013999999</v>
      </c>
      <c r="I24" s="24" t="s">
        <v>11</v>
      </c>
      <c r="J24" s="3">
        <f t="shared" si="3"/>
        <v>7.3164028315529952E+16</v>
      </c>
      <c r="K24">
        <f t="shared" si="4"/>
        <v>6191524426317.9355</v>
      </c>
      <c r="L24">
        <f t="shared" si="5"/>
        <v>2.4045481244020499E-10</v>
      </c>
      <c r="N24">
        <f t="shared" si="6"/>
        <v>3.0424775469734517E+26</v>
      </c>
      <c r="P24" s="3">
        <f t="shared" si="7"/>
        <v>3.0424775469750422E+26</v>
      </c>
      <c r="S24" s="18" t="s">
        <v>11</v>
      </c>
      <c r="T24" s="5">
        <f t="shared" si="0"/>
        <v>3.0424775469750422E+26</v>
      </c>
      <c r="U24" s="5">
        <f t="shared" si="8"/>
        <v>1.0148612701174231E+18</v>
      </c>
      <c r="V24" s="4">
        <f t="shared" si="9"/>
        <v>32181039767.802608</v>
      </c>
      <c r="X24" s="5">
        <f t="shared" si="10"/>
        <v>609193698.37319589</v>
      </c>
    </row>
    <row r="25" spans="1:24" ht="17">
      <c r="A25" s="24" t="s">
        <v>12</v>
      </c>
      <c r="B25" s="1">
        <v>422.7</v>
      </c>
      <c r="C25" s="3">
        <f t="shared" si="1"/>
        <v>63235019944890</v>
      </c>
      <c r="E25" s="1">
        <v>1.32</v>
      </c>
      <c r="F25">
        <f t="shared" si="2"/>
        <v>3957260.4456000002</v>
      </c>
      <c r="I25" s="24" t="s">
        <v>12</v>
      </c>
      <c r="J25" s="3">
        <f t="shared" si="3"/>
        <v>1.8404379301609418E+17</v>
      </c>
      <c r="K25">
        <f t="shared" si="4"/>
        <v>15659910234310.312</v>
      </c>
      <c r="L25">
        <f t="shared" si="5"/>
        <v>2.4045481244020499E-10</v>
      </c>
      <c r="N25">
        <f t="shared" si="6"/>
        <v>7.6533354121004752E+26</v>
      </c>
      <c r="P25" s="3">
        <f t="shared" si="7"/>
        <v>7.6533354121011074E+26</v>
      </c>
      <c r="S25" s="18" t="s">
        <v>12</v>
      </c>
      <c r="T25" s="5">
        <f t="shared" si="0"/>
        <v>7.6533354121011074E+26</v>
      </c>
      <c r="U25" s="5">
        <f t="shared" si="8"/>
        <v>2.5528779019854822E+18</v>
      </c>
      <c r="V25" s="4">
        <f t="shared" si="9"/>
        <v>80951227231.908997</v>
      </c>
      <c r="X25" s="5">
        <f t="shared" si="10"/>
        <v>1532423372.9264286</v>
      </c>
    </row>
    <row r="26" spans="1:24" ht="17">
      <c r="A26" s="24" t="s">
        <v>13</v>
      </c>
      <c r="B26" s="1">
        <v>5903.7</v>
      </c>
      <c r="C26" s="3">
        <f t="shared" si="1"/>
        <v>883180949251590</v>
      </c>
      <c r="E26" s="1">
        <v>0.32</v>
      </c>
      <c r="F26">
        <f t="shared" si="2"/>
        <v>959335.86560000002</v>
      </c>
      <c r="I26" s="24" t="s">
        <v>13</v>
      </c>
      <c r="J26" s="3">
        <f t="shared" si="3"/>
        <v>1.317738220233125E+16</v>
      </c>
      <c r="K26">
        <f t="shared" si="4"/>
        <v>920325303026.50134</v>
      </c>
      <c r="L26">
        <f t="shared" si="5"/>
        <v>2.4045481244020499E-10</v>
      </c>
      <c r="N26">
        <f t="shared" si="6"/>
        <v>5.4798079286954906E+25</v>
      </c>
      <c r="P26" s="3">
        <f t="shared" si="7"/>
        <v>5.4798079287838089E+25</v>
      </c>
      <c r="S26" s="18" t="s">
        <v>13</v>
      </c>
      <c r="T26" s="5">
        <f t="shared" si="0"/>
        <v>5.4798079287838089E+25</v>
      </c>
      <c r="U26" s="5">
        <f t="shared" si="8"/>
        <v>1.8278671736244307E+17</v>
      </c>
      <c r="V26" s="4">
        <f t="shared" si="9"/>
        <v>5796128784.9582405</v>
      </c>
      <c r="X26" s="5">
        <f t="shared" si="10"/>
        <v>109721909.42968872</v>
      </c>
    </row>
    <row r="27" spans="1:24" ht="17">
      <c r="A27" s="24" t="s">
        <v>14</v>
      </c>
      <c r="B27" s="1">
        <v>910.5</v>
      </c>
      <c r="C27" s="3">
        <f t="shared" si="1"/>
        <v>136208861272350</v>
      </c>
      <c r="E27" s="1">
        <v>0.85</v>
      </c>
      <c r="F27">
        <f t="shared" si="2"/>
        <v>2548235.8930000002</v>
      </c>
      <c r="I27" s="24" t="s">
        <v>14</v>
      </c>
      <c r="J27" s="3">
        <f t="shared" si="3"/>
        <v>8.544240670829544E+16</v>
      </c>
      <c r="K27">
        <f t="shared" si="4"/>
        <v>6493506166373.5078</v>
      </c>
      <c r="L27">
        <f t="shared" si="5"/>
        <v>2.4045481244020499E-10</v>
      </c>
      <c r="N27">
        <f t="shared" si="6"/>
        <v>3.5530964148773201E+26</v>
      </c>
      <c r="P27" s="3">
        <f t="shared" si="7"/>
        <v>3.5530964148786821E+26</v>
      </c>
      <c r="S27" s="18" t="s">
        <v>14</v>
      </c>
      <c r="T27" s="5">
        <f t="shared" si="0"/>
        <v>3.5530964148786821E+26</v>
      </c>
      <c r="U27" s="5">
        <f t="shared" si="8"/>
        <v>1.1851853907808054E+18</v>
      </c>
      <c r="V27" s="4">
        <f t="shared" si="9"/>
        <v>37581982203.856079</v>
      </c>
      <c r="X27" s="5">
        <f t="shared" si="10"/>
        <v>711434648.97827995</v>
      </c>
    </row>
    <row r="28" spans="1:24" ht="17">
      <c r="A28" s="24" t="s">
        <v>15</v>
      </c>
      <c r="B28" s="1">
        <v>795.3</v>
      </c>
      <c r="C28" s="3">
        <f t="shared" si="1"/>
        <v>118975186567710</v>
      </c>
      <c r="E28" s="1">
        <v>0.99</v>
      </c>
      <c r="F28">
        <f t="shared" si="2"/>
        <v>2967945.3341999999</v>
      </c>
      <c r="I28" s="24" t="s">
        <v>15</v>
      </c>
      <c r="J28" s="3">
        <f t="shared" si="3"/>
        <v>9.7818824730168496E+16</v>
      </c>
      <c r="K28">
        <f t="shared" si="4"/>
        <v>8808699506799.5488</v>
      </c>
      <c r="L28">
        <f t="shared" si="5"/>
        <v>2.4045481244020499E-10</v>
      </c>
      <c r="N28">
        <f t="shared" si="6"/>
        <v>4.0677088155590384E+26</v>
      </c>
      <c r="P28" s="3">
        <f t="shared" si="7"/>
        <v>4.0677088155602279E+26</v>
      </c>
      <c r="S28" s="18" t="s">
        <v>15</v>
      </c>
      <c r="T28" s="5">
        <f t="shared" si="0"/>
        <v>4.0677088155602279E+26</v>
      </c>
      <c r="U28" s="5">
        <f t="shared" si="8"/>
        <v>1.3568416105918943E+18</v>
      </c>
      <c r="V28" s="4">
        <f t="shared" si="9"/>
        <v>43025165226.78508</v>
      </c>
      <c r="X28" s="5">
        <f t="shared" si="10"/>
        <v>814475222.57646263</v>
      </c>
    </row>
    <row r="29" spans="1:24" ht="17">
      <c r="A29" s="24" t="s">
        <v>16</v>
      </c>
      <c r="B29" s="1">
        <v>952.2</v>
      </c>
      <c r="C29" s="3">
        <f t="shared" si="1"/>
        <v>142447092480540</v>
      </c>
      <c r="E29" s="1">
        <v>0.87</v>
      </c>
      <c r="F29">
        <f t="shared" si="2"/>
        <v>2608194.3846</v>
      </c>
      <c r="I29" s="24" t="s">
        <v>16</v>
      </c>
      <c r="J29" s="3">
        <f t="shared" si="3"/>
        <v>8.1700599987295744E+16</v>
      </c>
      <c r="K29">
        <f t="shared" si="4"/>
        <v>6802677947858.9727</v>
      </c>
      <c r="L29">
        <f t="shared" si="5"/>
        <v>2.4045481244020499E-10</v>
      </c>
      <c r="N29">
        <f t="shared" si="6"/>
        <v>3.3974698397713736E+26</v>
      </c>
      <c r="P29" s="3">
        <f t="shared" si="7"/>
        <v>3.3974698397727982E+26</v>
      </c>
      <c r="S29" s="18" t="s">
        <v>16</v>
      </c>
      <c r="T29" s="5">
        <f t="shared" si="0"/>
        <v>3.3974698397727982E+26</v>
      </c>
      <c r="U29" s="5">
        <f t="shared" si="8"/>
        <v>1.1332739530668241E+18</v>
      </c>
      <c r="V29" s="4">
        <f t="shared" si="9"/>
        <v>35935881312.367584</v>
      </c>
      <c r="X29" s="5">
        <f t="shared" si="10"/>
        <v>680273620.7076956</v>
      </c>
    </row>
    <row r="30" spans="1:24" ht="17">
      <c r="A30" s="24" t="s">
        <v>17</v>
      </c>
      <c r="B30" s="1">
        <v>1653.7</v>
      </c>
      <c r="C30" s="3">
        <f t="shared" si="1"/>
        <v>247389998776590</v>
      </c>
      <c r="E30" s="1">
        <v>0.63</v>
      </c>
      <c r="F30">
        <f t="shared" si="2"/>
        <v>1888692.4854000001</v>
      </c>
      <c r="I30" s="24" t="s">
        <v>17</v>
      </c>
      <c r="J30" s="3">
        <f t="shared" si="3"/>
        <v>4.7043182746509648E+16</v>
      </c>
      <c r="K30">
        <f t="shared" si="4"/>
        <v>3567159304406.4297</v>
      </c>
      <c r="L30">
        <f t="shared" si="5"/>
        <v>2.4045481244020499E-10</v>
      </c>
      <c r="N30">
        <f t="shared" si="6"/>
        <v>1.9562767369816231E+26</v>
      </c>
      <c r="P30" s="3">
        <f t="shared" si="7"/>
        <v>1.956276736984097E+26</v>
      </c>
      <c r="S30" s="18" t="s">
        <v>17</v>
      </c>
      <c r="T30" s="5">
        <f t="shared" si="0"/>
        <v>1.956276736984097E+26</v>
      </c>
      <c r="U30" s="5">
        <f t="shared" si="8"/>
        <v>6.5254367972929357E+17</v>
      </c>
      <c r="V30" s="4">
        <f t="shared" si="9"/>
        <v>20692024344.536198</v>
      </c>
      <c r="X30" s="5">
        <f t="shared" si="10"/>
        <v>391704274.57375282</v>
      </c>
    </row>
    <row r="31" spans="1:24" ht="17">
      <c r="A31" s="24" t="s">
        <v>18</v>
      </c>
      <c r="B31" s="1">
        <v>2106.5</v>
      </c>
      <c r="C31" s="3">
        <f t="shared" si="1"/>
        <v>315127914629550</v>
      </c>
      <c r="E31" s="1">
        <v>0.56000000000000005</v>
      </c>
      <c r="F31">
        <f t="shared" si="2"/>
        <v>1678837.7648000002</v>
      </c>
      <c r="I31" s="24" t="s">
        <v>18</v>
      </c>
      <c r="J31" s="3">
        <f t="shared" si="3"/>
        <v>3.693107586418372E+16</v>
      </c>
      <c r="K31">
        <f t="shared" si="4"/>
        <v>2818496240518.6611</v>
      </c>
      <c r="L31">
        <f t="shared" si="5"/>
        <v>2.4045481244020499E-10</v>
      </c>
      <c r="N31">
        <f t="shared" si="6"/>
        <v>1.535767032199712E+26</v>
      </c>
      <c r="P31" s="3">
        <f t="shared" si="7"/>
        <v>1.5357670322028634E+26</v>
      </c>
      <c r="S31" s="18" t="s">
        <v>18</v>
      </c>
      <c r="T31" s="5">
        <f t="shared" si="0"/>
        <v>1.5357670322028634E+26</v>
      </c>
      <c r="U31" s="5">
        <f t="shared" si="8"/>
        <v>5.1227674053189933E+17</v>
      </c>
      <c r="V31" s="4">
        <f t="shared" si="9"/>
        <v>16244188880.387472</v>
      </c>
      <c r="X31" s="5">
        <f t="shared" si="10"/>
        <v>307505834.88035321</v>
      </c>
    </row>
    <row r="32" spans="1:24" ht="17">
      <c r="A32" s="24" t="s">
        <v>19</v>
      </c>
      <c r="B32" s="1">
        <v>208.4</v>
      </c>
      <c r="C32" s="3">
        <f t="shared" si="1"/>
        <v>31176196253880</v>
      </c>
      <c r="E32" s="1">
        <v>1.91</v>
      </c>
      <c r="F32">
        <f t="shared" si="2"/>
        <v>5726035.9477999993</v>
      </c>
      <c r="I32" s="24" t="s">
        <v>19</v>
      </c>
      <c r="J32" s="3">
        <f t="shared" si="3"/>
        <v>3.7329803890548467E+17</v>
      </c>
      <c r="K32">
        <f t="shared" si="4"/>
        <v>32787487675497.836</v>
      </c>
      <c r="L32">
        <f t="shared" si="5"/>
        <v>2.4045481244020499E-10</v>
      </c>
      <c r="N32">
        <f t="shared" si="6"/>
        <v>1.5523301348382484E+27</v>
      </c>
      <c r="P32" s="3">
        <f t="shared" si="7"/>
        <v>1.5523301348382795E+27</v>
      </c>
      <c r="S32" s="18" t="s">
        <v>19</v>
      </c>
      <c r="T32" s="5">
        <f t="shared" si="0"/>
        <v>1.5523301348382795E+27</v>
      </c>
      <c r="U32" s="5">
        <f t="shared" si="8"/>
        <v>5.1780159687615611E+18</v>
      </c>
      <c r="V32" s="4">
        <f t="shared" si="9"/>
        <v>164193809258.04037</v>
      </c>
      <c r="X32" s="5">
        <f t="shared" si="10"/>
        <v>3108222563.149291</v>
      </c>
    </row>
    <row r="33" spans="1:24" ht="17">
      <c r="A33" s="24" t="s">
        <v>20</v>
      </c>
      <c r="B33" s="1">
        <v>231.2</v>
      </c>
      <c r="C33" s="3">
        <f t="shared" si="1"/>
        <v>34587027705840</v>
      </c>
      <c r="E33" s="1">
        <v>1.86</v>
      </c>
      <c r="F33">
        <f t="shared" si="2"/>
        <v>5576139.7188000008</v>
      </c>
      <c r="I33" s="24" t="s">
        <v>20</v>
      </c>
      <c r="J33" s="3">
        <f t="shared" si="3"/>
        <v>3.3648491050131059E+17</v>
      </c>
      <c r="K33">
        <f t="shared" si="4"/>
        <v>31093334163578.953</v>
      </c>
      <c r="L33">
        <f t="shared" si="5"/>
        <v>2.4045481244020499E-10</v>
      </c>
      <c r="N33">
        <f t="shared" si="6"/>
        <v>1.3992392739106211E+27</v>
      </c>
      <c r="P33" s="3">
        <f t="shared" si="7"/>
        <v>1.3992392739106558E+27</v>
      </c>
      <c r="S33" s="18" t="s">
        <v>20</v>
      </c>
      <c r="T33" s="5">
        <f t="shared" si="0"/>
        <v>1.3992392739106558E+27</v>
      </c>
      <c r="U33" s="5">
        <f t="shared" si="8"/>
        <v>4.667359823677271E+18</v>
      </c>
      <c r="V33" s="4">
        <f t="shared" si="9"/>
        <v>148001009122.18643</v>
      </c>
      <c r="X33" s="5">
        <f t="shared" si="10"/>
        <v>2801689527.7671213</v>
      </c>
    </row>
    <row r="34" spans="1:24" ht="17">
      <c r="A34" s="24" t="s">
        <v>21</v>
      </c>
      <c r="B34" s="1">
        <v>3364.4</v>
      </c>
      <c r="C34" s="3">
        <f t="shared" si="1"/>
        <v>503307076183080</v>
      </c>
      <c r="E34" s="1">
        <v>0.44</v>
      </c>
      <c r="F34">
        <f t="shared" si="2"/>
        <v>1319086.8152000001</v>
      </c>
      <c r="I34" s="24" t="s">
        <v>21</v>
      </c>
      <c r="J34" s="3">
        <f t="shared" si="3"/>
        <v>2.3123086228719236E+16</v>
      </c>
      <c r="K34">
        <f t="shared" si="4"/>
        <v>1739990026034.4792</v>
      </c>
      <c r="L34">
        <f t="shared" si="5"/>
        <v>2.4045481244020499E-10</v>
      </c>
      <c r="N34">
        <f t="shared" si="6"/>
        <v>9.6156720691306156E+25</v>
      </c>
      <c r="P34" s="3">
        <f t="shared" si="7"/>
        <v>9.6156720691809457E+25</v>
      </c>
      <c r="S34" s="18" t="s">
        <v>21</v>
      </c>
      <c r="T34" s="5">
        <f t="shared" si="0"/>
        <v>9.6156720691809457E+25</v>
      </c>
      <c r="U34" s="5">
        <f t="shared" si="8"/>
        <v>3.2074429534784845E+17</v>
      </c>
      <c r="V34" s="4">
        <f t="shared" si="9"/>
        <v>10170734885.459425</v>
      </c>
      <c r="X34" s="5">
        <f t="shared" si="10"/>
        <v>192534102.21522444</v>
      </c>
    </row>
    <row r="35" spans="1:24" ht="17">
      <c r="A35" s="24" t="s">
        <v>22</v>
      </c>
      <c r="B35" s="1">
        <v>1050.2</v>
      </c>
      <c r="C35" s="3">
        <f t="shared" si="1"/>
        <v>157107683809140</v>
      </c>
      <c r="E35" s="1">
        <v>0.86</v>
      </c>
      <c r="F35">
        <f t="shared" si="2"/>
        <v>2578215.1387999998</v>
      </c>
      <c r="I35" s="24" t="s">
        <v>22</v>
      </c>
      <c r="J35" s="3">
        <f t="shared" si="3"/>
        <v>7.40766628336536E+16</v>
      </c>
      <c r="K35">
        <f t="shared" si="4"/>
        <v>6647193301937.5029</v>
      </c>
      <c r="L35">
        <f t="shared" si="5"/>
        <v>2.4045481244020499E-10</v>
      </c>
      <c r="N35">
        <f t="shared" si="6"/>
        <v>3.0804131091687339E+26</v>
      </c>
      <c r="P35" s="3">
        <f t="shared" si="7"/>
        <v>3.0804131091703048E+26</v>
      </c>
      <c r="S35" s="18" t="s">
        <v>22</v>
      </c>
      <c r="T35" s="5">
        <f t="shared" si="0"/>
        <v>3.0804131091703048E+26</v>
      </c>
      <c r="U35" s="5">
        <f t="shared" si="8"/>
        <v>1.027515211596919E+18</v>
      </c>
      <c r="V35" s="4">
        <f t="shared" si="9"/>
        <v>32582293619.892155</v>
      </c>
      <c r="X35" s="5">
        <f t="shared" si="10"/>
        <v>616789516.28040624</v>
      </c>
    </row>
    <row r="36" spans="1:24" ht="17">
      <c r="A36" s="24" t="s">
        <v>23</v>
      </c>
      <c r="B36" s="1">
        <v>246.1</v>
      </c>
      <c r="C36" s="3">
        <f t="shared" si="1"/>
        <v>36816035979270</v>
      </c>
      <c r="E36" s="1">
        <v>1.7</v>
      </c>
      <c r="F36">
        <f t="shared" si="2"/>
        <v>5096471.7860000003</v>
      </c>
      <c r="I36" s="24" t="s">
        <v>23</v>
      </c>
      <c r="J36" s="3">
        <f t="shared" si="3"/>
        <v>3.161126018200041E+17</v>
      </c>
      <c r="K36">
        <f t="shared" si="4"/>
        <v>25974024665494.031</v>
      </c>
      <c r="L36">
        <f t="shared" si="5"/>
        <v>2.4045481244020499E-10</v>
      </c>
      <c r="N36">
        <f t="shared" si="6"/>
        <v>1.314536501006572E+27</v>
      </c>
      <c r="P36" s="3">
        <f t="shared" si="7"/>
        <v>1.3145365010066088E+27</v>
      </c>
      <c r="S36" s="18" t="s">
        <v>23</v>
      </c>
      <c r="T36" s="5">
        <f t="shared" si="0"/>
        <v>1.3145365010066088E+27</v>
      </c>
      <c r="U36" s="5">
        <f t="shared" si="8"/>
        <v>4.3848217856321413E+18</v>
      </c>
      <c r="V36" s="4">
        <f t="shared" si="9"/>
        <v>139041786708.27438</v>
      </c>
      <c r="X36" s="5">
        <f t="shared" si="10"/>
        <v>2632089605.6931376</v>
      </c>
    </row>
    <row r="37" spans="1:24" ht="17">
      <c r="A37" s="24" t="s">
        <v>24</v>
      </c>
      <c r="B37" s="1">
        <v>894.5</v>
      </c>
      <c r="C37" s="3">
        <f t="shared" si="1"/>
        <v>133815295341150</v>
      </c>
      <c r="E37" s="1">
        <v>0.89</v>
      </c>
      <c r="F37">
        <f t="shared" si="2"/>
        <v>2668152.8761999998</v>
      </c>
      <c r="I37" s="24" t="s">
        <v>24</v>
      </c>
      <c r="J37" s="3">
        <f t="shared" si="3"/>
        <v>8.6970722535386256E+16</v>
      </c>
      <c r="K37">
        <f t="shared" si="4"/>
        <v>7119039770774.332</v>
      </c>
      <c r="L37">
        <f t="shared" si="5"/>
        <v>2.4045481244020499E-10</v>
      </c>
      <c r="N37">
        <f t="shared" si="6"/>
        <v>3.6166297780894331E+26</v>
      </c>
      <c r="P37" s="3">
        <f t="shared" si="7"/>
        <v>3.6166297780907711E+26</v>
      </c>
      <c r="S37" s="18" t="s">
        <v>24</v>
      </c>
      <c r="T37" s="5">
        <f t="shared" si="0"/>
        <v>3.6166297780907711E+26</v>
      </c>
      <c r="U37" s="5">
        <f t="shared" si="8"/>
        <v>1.2063778395955415E+18</v>
      </c>
      <c r="V37" s="4">
        <f t="shared" si="9"/>
        <v>38253990347.397942</v>
      </c>
      <c r="X37" s="5">
        <f t="shared" si="10"/>
        <v>724155901.28258753</v>
      </c>
    </row>
    <row r="38" spans="1:24" ht="17">
      <c r="A38" s="24" t="s">
        <v>25</v>
      </c>
      <c r="B38" s="1">
        <v>10712.4</v>
      </c>
      <c r="C38" s="3">
        <f t="shared" si="1"/>
        <v>1602552230086680</v>
      </c>
      <c r="E38" s="1">
        <v>0.21</v>
      </c>
      <c r="F38">
        <f t="shared" si="2"/>
        <v>629564.1618</v>
      </c>
      <c r="I38" s="24" t="s">
        <v>25</v>
      </c>
      <c r="J38" s="3">
        <f t="shared" si="3"/>
        <v>7262173864671129</v>
      </c>
      <c r="K38">
        <f t="shared" si="4"/>
        <v>396351033822.93658</v>
      </c>
      <c r="L38">
        <f t="shared" si="5"/>
        <v>2.4045481244020499E-10</v>
      </c>
      <c r="N38">
        <f t="shared" si="6"/>
        <v>3.0200175409020459E+25</v>
      </c>
      <c r="P38" s="3">
        <f t="shared" si="7"/>
        <v>3.020017541062301E+25</v>
      </c>
      <c r="S38" s="18" t="s">
        <v>25</v>
      </c>
      <c r="T38" s="5">
        <f t="shared" si="0"/>
        <v>3.020017541062301E+25</v>
      </c>
      <c r="U38" s="5">
        <f t="shared" si="8"/>
        <v>1.0073694185669944E+17</v>
      </c>
      <c r="V38" s="4">
        <f t="shared" si="9"/>
        <v>3194347471.3565273</v>
      </c>
      <c r="X38" s="5">
        <f t="shared" si="10"/>
        <v>60469654.305940554</v>
      </c>
    </row>
    <row r="39" spans="1:24" ht="17">
      <c r="A39" s="24" t="s">
        <v>26</v>
      </c>
      <c r="B39" s="1">
        <v>6511.2</v>
      </c>
      <c r="C39" s="3">
        <f t="shared" si="1"/>
        <v>974061655701840</v>
      </c>
      <c r="E39" s="1">
        <v>0.28999999999999998</v>
      </c>
      <c r="F39">
        <f t="shared" si="2"/>
        <v>869398.12819999992</v>
      </c>
      <c r="I39" s="24" t="s">
        <v>26</v>
      </c>
      <c r="J39" s="3">
        <f t="shared" si="3"/>
        <v>1.1947922242889636E+16</v>
      </c>
      <c r="K39">
        <f t="shared" si="4"/>
        <v>755853105317.66345</v>
      </c>
      <c r="L39">
        <f t="shared" si="5"/>
        <v>2.4045481244020499E-10</v>
      </c>
      <c r="N39">
        <f t="shared" si="6"/>
        <v>4.9685702974879221E+25</v>
      </c>
      <c r="P39" s="3">
        <f t="shared" si="7"/>
        <v>4.9685702975853285E+25</v>
      </c>
      <c r="S39" s="18" t="s">
        <v>26</v>
      </c>
      <c r="T39" s="5">
        <f t="shared" si="0"/>
        <v>4.9685702975853285E+25</v>
      </c>
      <c r="U39" s="5">
        <f>T39/299792458</f>
        <v>1.657336655742463E+17</v>
      </c>
      <c r="V39" s="4">
        <f t="shared" si="9"/>
        <v>5255380060.0661564</v>
      </c>
      <c r="X39" s="5">
        <f t="shared" si="10"/>
        <v>99485424.903878376</v>
      </c>
    </row>
    <row r="40" spans="1:24" ht="17">
      <c r="A40" s="24" t="s">
        <v>27</v>
      </c>
      <c r="B40" s="1">
        <v>803.8</v>
      </c>
      <c r="C40" s="3">
        <f t="shared" si="1"/>
        <v>120246768468660</v>
      </c>
      <c r="E40" s="1">
        <v>0.99</v>
      </c>
      <c r="F40">
        <f t="shared" si="2"/>
        <v>2967945.3341999999</v>
      </c>
      <c r="I40" s="24" t="s">
        <v>27</v>
      </c>
      <c r="J40" s="3">
        <f t="shared" si="3"/>
        <v>9.6784413172310288E+16</v>
      </c>
      <c r="K40">
        <f t="shared" si="4"/>
        <v>8808699506799.5488</v>
      </c>
      <c r="L40">
        <f t="shared" si="5"/>
        <v>2.4045481244020499E-10</v>
      </c>
      <c r="N40">
        <f t="shared" si="6"/>
        <v>4.0246898571376742E+26</v>
      </c>
      <c r="P40" s="3">
        <f t="shared" si="7"/>
        <v>4.0246898571388768E+26</v>
      </c>
      <c r="S40" s="18" t="s">
        <v>27</v>
      </c>
      <c r="T40" s="5">
        <f t="shared" si="0"/>
        <v>4.0246898571388768E+26</v>
      </c>
      <c r="U40" s="5">
        <f t="shared" si="8"/>
        <v>1.3424920306497093E+18</v>
      </c>
      <c r="V40" s="4">
        <f t="shared" si="9"/>
        <v>42570143031.763992</v>
      </c>
      <c r="X40" s="5">
        <f t="shared" si="10"/>
        <v>805861558.88421226</v>
      </c>
    </row>
    <row r="41" spans="1:24" ht="17">
      <c r="A41" s="24" t="s">
        <v>28</v>
      </c>
      <c r="B41" s="1">
        <v>7738.6</v>
      </c>
      <c r="C41" s="3">
        <f t="shared" si="1"/>
        <v>1157678082199020</v>
      </c>
      <c r="E41" s="1">
        <v>0.27</v>
      </c>
      <c r="F41">
        <f t="shared" si="2"/>
        <v>809439.63660000009</v>
      </c>
      <c r="I41" s="24" t="s">
        <v>28</v>
      </c>
      <c r="J41" s="3">
        <f t="shared" si="3"/>
        <v>1.005289216497855E+16</v>
      </c>
      <c r="K41">
        <f t="shared" si="4"/>
        <v>655192525299.14014</v>
      </c>
      <c r="L41">
        <f t="shared" si="5"/>
        <v>2.4045481244020499E-10</v>
      </c>
      <c r="N41">
        <f t="shared" si="6"/>
        <v>4.1805097891118259E+25</v>
      </c>
      <c r="P41" s="3">
        <f t="shared" si="7"/>
        <v>4.1805097892275933E+25</v>
      </c>
      <c r="S41" s="18" t="s">
        <v>28</v>
      </c>
      <c r="T41" s="5">
        <f t="shared" si="0"/>
        <v>4.1805097892275933E+25</v>
      </c>
      <c r="U41" s="5">
        <f t="shared" si="8"/>
        <v>1.3944679653107195E+17</v>
      </c>
      <c r="V41" s="4">
        <f t="shared" si="9"/>
        <v>4421828910.8026371</v>
      </c>
      <c r="X41" s="5">
        <f t="shared" si="10"/>
        <v>83706130.29230018</v>
      </c>
    </row>
    <row r="42" spans="1:24" ht="17">
      <c r="A42" s="24" t="s">
        <v>29</v>
      </c>
      <c r="B42" s="1">
        <v>8277.1</v>
      </c>
      <c r="C42" s="3">
        <f t="shared" si="1"/>
        <v>1238236535570970</v>
      </c>
      <c r="E42" s="1">
        <v>0.3</v>
      </c>
      <c r="F42">
        <f t="shared" si="2"/>
        <v>899377.37400000007</v>
      </c>
      <c r="I42" s="24" t="s">
        <v>29</v>
      </c>
      <c r="J42" s="3">
        <f t="shared" si="3"/>
        <v>9398860870099794</v>
      </c>
      <c r="K42">
        <f t="shared" si="4"/>
        <v>808879660863.13599</v>
      </c>
      <c r="L42">
        <f t="shared" si="5"/>
        <v>2.4045481244020499E-10</v>
      </c>
      <c r="N42">
        <f t="shared" si="6"/>
        <v>3.9084482839269381E+25</v>
      </c>
      <c r="P42" s="3">
        <f t="shared" si="7"/>
        <v>3.908448284050762E+25</v>
      </c>
      <c r="S42" s="18" t="s">
        <v>29</v>
      </c>
      <c r="T42" s="5">
        <f t="shared" si="0"/>
        <v>3.908448284050762E+25</v>
      </c>
      <c r="U42" s="5">
        <f t="shared" si="8"/>
        <v>1.3037180154981624E+17</v>
      </c>
      <c r="V42" s="4">
        <f t="shared" si="9"/>
        <v>4134062707.6933107</v>
      </c>
      <c r="X42" s="5">
        <f t="shared" si="10"/>
        <v>78258656.910337642</v>
      </c>
    </row>
    <row r="43" spans="1:24" ht="17">
      <c r="A43" s="24" t="s">
        <v>30</v>
      </c>
      <c r="B43" s="1">
        <v>17390.5</v>
      </c>
      <c r="C43" s="3">
        <f t="shared" si="1"/>
        <v>2601581770408350</v>
      </c>
      <c r="E43" s="1">
        <v>0.17</v>
      </c>
      <c r="F43">
        <f t="shared" si="2"/>
        <v>509647.17860000004</v>
      </c>
      <c r="I43" s="24" t="s">
        <v>30</v>
      </c>
      <c r="J43" s="3">
        <f t="shared" si="3"/>
        <v>4473437296679394</v>
      </c>
      <c r="K43">
        <f t="shared" si="4"/>
        <v>259740246654.94034</v>
      </c>
      <c r="L43">
        <f t="shared" si="5"/>
        <v>2.4045481244020499E-10</v>
      </c>
      <c r="N43">
        <f t="shared" si="6"/>
        <v>1.8602986195358868E+25</v>
      </c>
      <c r="P43" s="3">
        <f t="shared" si="7"/>
        <v>1.860298619796045E+25</v>
      </c>
      <c r="S43" s="18" t="s">
        <v>30</v>
      </c>
      <c r="T43" s="5">
        <f t="shared" si="0"/>
        <v>1.860298619796045E+25</v>
      </c>
      <c r="U43" s="5">
        <f t="shared" si="8"/>
        <v>6.205288259106388E+16</v>
      </c>
      <c r="V43" s="4">
        <f t="shared" si="9"/>
        <v>1967683998.9556024</v>
      </c>
      <c r="X43" s="5">
        <f t="shared" si="10"/>
        <v>37248662.603898615</v>
      </c>
    </row>
    <row r="44" spans="1:24" ht="17">
      <c r="A44" s="24" t="s">
        <v>31</v>
      </c>
      <c r="B44" s="1">
        <v>3191.8</v>
      </c>
      <c r="C44" s="3">
        <f t="shared" si="1"/>
        <v>477486483700260</v>
      </c>
      <c r="E44" s="1">
        <v>0.46</v>
      </c>
      <c r="F44">
        <f t="shared" si="2"/>
        <v>1379045.3067999999</v>
      </c>
      <c r="I44" s="24" t="s">
        <v>31</v>
      </c>
      <c r="J44" s="3">
        <f t="shared" si="3"/>
        <v>2.4373491856602232E+16</v>
      </c>
      <c r="K44">
        <f t="shared" si="4"/>
        <v>1901765958207.106</v>
      </c>
      <c r="L44">
        <f t="shared" si="5"/>
        <v>2.4045481244020499E-10</v>
      </c>
      <c r="N44">
        <f t="shared" si="6"/>
        <v>1.01356216759873E+26</v>
      </c>
      <c r="P44" s="3">
        <f t="shared" si="7"/>
        <v>1.0135621676035048E+26</v>
      </c>
      <c r="S44" s="18" t="s">
        <v>31</v>
      </c>
      <c r="T44" s="5">
        <f t="shared" si="0"/>
        <v>1.0135621676035048E+26</v>
      </c>
      <c r="U44" s="5">
        <f t="shared" si="8"/>
        <v>3.3808794736374086E+17</v>
      </c>
      <c r="V44" s="4">
        <f t="shared" si="9"/>
        <v>10720698483.122173</v>
      </c>
      <c r="X44" s="5">
        <f t="shared" si="10"/>
        <v>202945026.17691699</v>
      </c>
    </row>
    <row r="45" spans="1:24" ht="17">
      <c r="A45" s="24" t="s">
        <v>32</v>
      </c>
      <c r="B45" s="1">
        <v>10928.4</v>
      </c>
      <c r="C45" s="3">
        <f t="shared" si="1"/>
        <v>1634865370157880</v>
      </c>
      <c r="E45" s="1">
        <v>0.22</v>
      </c>
      <c r="F45">
        <f t="shared" si="2"/>
        <v>659543.40760000004</v>
      </c>
      <c r="I45" s="24" t="s">
        <v>32</v>
      </c>
      <c r="J45" s="3">
        <f t="shared" si="3"/>
        <v>7118636882608891</v>
      </c>
      <c r="K45">
        <f t="shared" si="4"/>
        <v>434997506508.61981</v>
      </c>
      <c r="L45">
        <f t="shared" si="5"/>
        <v>2.4045481244020499E-10</v>
      </c>
      <c r="N45">
        <f t="shared" si="6"/>
        <v>2.9603075159381548E+25</v>
      </c>
      <c r="P45" s="3">
        <f t="shared" si="7"/>
        <v>2.9603075161016414E+25</v>
      </c>
      <c r="S45" s="18" t="s">
        <v>32</v>
      </c>
      <c r="T45" s="5">
        <f t="shared" si="0"/>
        <v>2.9603075161016414E+25</v>
      </c>
      <c r="U45" s="5">
        <f t="shared" si="8"/>
        <v>9.8745229811673296E+16</v>
      </c>
      <c r="V45" s="4">
        <f t="shared" si="9"/>
        <v>3131190696.7171898</v>
      </c>
      <c r="X45" s="5">
        <f t="shared" si="10"/>
        <v>59274083.578659244</v>
      </c>
    </row>
    <row r="46" spans="1:24" ht="17">
      <c r="A46" s="24" t="s">
        <v>33</v>
      </c>
      <c r="B46" s="1">
        <v>10127</v>
      </c>
      <c r="C46" s="3">
        <f t="shared" si="1"/>
        <v>1514977636578900</v>
      </c>
      <c r="E46" s="1">
        <v>0.22</v>
      </c>
      <c r="F46">
        <f t="shared" si="2"/>
        <v>659543.40760000004</v>
      </c>
      <c r="I46" s="24" t="s">
        <v>33</v>
      </c>
      <c r="J46" s="3">
        <f t="shared" si="3"/>
        <v>7681970110388368</v>
      </c>
      <c r="K46">
        <f t="shared" si="4"/>
        <v>434997506508.61981</v>
      </c>
      <c r="L46">
        <f t="shared" si="5"/>
        <v>2.4045481244020499E-10</v>
      </c>
      <c r="N46">
        <f t="shared" si="6"/>
        <v>3.1945857248301329E+25</v>
      </c>
      <c r="P46" s="3">
        <f t="shared" si="7"/>
        <v>3.1945857249816306E+25</v>
      </c>
      <c r="S46" s="18" t="s">
        <v>33</v>
      </c>
      <c r="T46" s="25">
        <f t="shared" si="0"/>
        <v>3.1945857249816306E+25</v>
      </c>
      <c r="U46" s="25">
        <f t="shared" si="8"/>
        <v>1.0655990968864302E+17</v>
      </c>
      <c r="V46" s="26">
        <f t="shared" si="9"/>
        <v>3378992570.0356107</v>
      </c>
      <c r="W46" s="2"/>
      <c r="X46" s="5">
        <f t="shared" si="10"/>
        <v>63965023.982073158</v>
      </c>
    </row>
    <row r="47" spans="1:24" ht="17">
      <c r="A47" s="24" t="s">
        <v>34</v>
      </c>
      <c r="B47" s="1">
        <v>12333.9</v>
      </c>
      <c r="C47" s="3">
        <f t="shared" si="1"/>
        <v>1845125177426730</v>
      </c>
      <c r="E47" s="1">
        <v>0.21</v>
      </c>
      <c r="F47">
        <f t="shared" si="2"/>
        <v>629564.1618</v>
      </c>
      <c r="I47" s="24" t="s">
        <v>34</v>
      </c>
      <c r="J47" s="3">
        <f t="shared" si="3"/>
        <v>6307438142672067</v>
      </c>
      <c r="K47">
        <f t="shared" si="4"/>
        <v>396351033822.93658</v>
      </c>
      <c r="L47">
        <f t="shared" si="5"/>
        <v>2.4045481244020499E-10</v>
      </c>
      <c r="N47">
        <f t="shared" si="6"/>
        <v>2.6229634281936634E+25</v>
      </c>
      <c r="P47" s="3">
        <f t="shared" si="7"/>
        <v>2.622963428378176E+25</v>
      </c>
      <c r="S47" s="18" t="s">
        <v>34</v>
      </c>
      <c r="T47" s="5">
        <f t="shared" si="0"/>
        <v>2.622963428378176E+25</v>
      </c>
      <c r="U47" s="5">
        <f t="shared" si="8"/>
        <v>8.7492642272480912E+16</v>
      </c>
      <c r="V47" s="4">
        <f t="shared" si="9"/>
        <v>2774373486.5702977</v>
      </c>
      <c r="X47" s="5">
        <f t="shared" si="10"/>
        <v>52519460.438419007</v>
      </c>
    </row>
    <row r="48" spans="1:24" ht="17">
      <c r="A48" s="24" t="s">
        <v>35</v>
      </c>
      <c r="B48" s="1">
        <v>4580.2</v>
      </c>
      <c r="C48" s="3">
        <f t="shared" si="1"/>
        <v>685188167380140</v>
      </c>
      <c r="E48" s="1">
        <v>0.37</v>
      </c>
      <c r="F48">
        <f t="shared" si="2"/>
        <v>1109232.0946</v>
      </c>
      <c r="I48" s="24" t="s">
        <v>35</v>
      </c>
      <c r="J48" s="3">
        <f t="shared" si="3"/>
        <v>1.6985134122506224E+16</v>
      </c>
      <c r="K48">
        <f t="shared" si="4"/>
        <v>1230395839690.7031</v>
      </c>
      <c r="L48">
        <f t="shared" si="5"/>
        <v>2.4045481244020499E-10</v>
      </c>
      <c r="N48">
        <f t="shared" si="6"/>
        <v>7.0632413443128738E+25</v>
      </c>
      <c r="P48" s="3">
        <f t="shared" si="7"/>
        <v>7.0632413443813923E+25</v>
      </c>
      <c r="S48" s="18" t="s">
        <v>35</v>
      </c>
      <c r="T48" s="5">
        <f t="shared" si="0"/>
        <v>7.0632413443813923E+25</v>
      </c>
      <c r="U48" s="5">
        <f t="shared" si="8"/>
        <v>2.3560437082047581E+17</v>
      </c>
      <c r="V48" s="4">
        <f t="shared" si="9"/>
        <v>7470965589.1830225</v>
      </c>
      <c r="X48" s="5">
        <f t="shared" si="10"/>
        <v>141426914.43571272</v>
      </c>
    </row>
    <row r="49" spans="1:24" ht="17">
      <c r="A49" s="24" t="s">
        <v>36</v>
      </c>
      <c r="B49" s="1">
        <v>45</v>
      </c>
      <c r="C49" s="3">
        <f t="shared" si="1"/>
        <v>6731904181500</v>
      </c>
      <c r="E49" s="1">
        <v>4.2699999999999996</v>
      </c>
      <c r="F49">
        <f t="shared" si="2"/>
        <v>12801137.956599999</v>
      </c>
      <c r="I49" s="24" t="s">
        <v>36</v>
      </c>
      <c r="J49" s="3">
        <f t="shared" si="3"/>
        <v>1.728784695731178E+18</v>
      </c>
      <c r="K49">
        <f t="shared" si="4"/>
        <v>163869132983905.22</v>
      </c>
      <c r="L49">
        <f t="shared" si="5"/>
        <v>2.4045481244020499E-10</v>
      </c>
      <c r="N49">
        <f t="shared" si="6"/>
        <v>7.1889633193682007E+27</v>
      </c>
      <c r="P49" s="3">
        <f t="shared" si="7"/>
        <v>7.1889633193682073E+27</v>
      </c>
      <c r="S49" s="18" t="s">
        <v>36</v>
      </c>
      <c r="T49" s="5">
        <f t="shared" si="0"/>
        <v>7.1889633193682073E+27</v>
      </c>
      <c r="U49" s="5">
        <f t="shared" si="8"/>
        <v>2.3979800450377597E+19</v>
      </c>
      <c r="V49" s="4">
        <f t="shared" si="9"/>
        <v>760394484093.65796</v>
      </c>
      <c r="X49" s="5">
        <f t="shared" si="10"/>
        <v>14394423900.84166</v>
      </c>
    </row>
    <row r="50" spans="1:24" ht="17">
      <c r="A50" s="24" t="s">
        <v>37</v>
      </c>
      <c r="B50" s="1">
        <v>5314.6</v>
      </c>
      <c r="C50" s="3">
        <f t="shared" si="1"/>
        <v>795052843622220</v>
      </c>
      <c r="E50" s="1">
        <v>0.36</v>
      </c>
      <c r="F50">
        <f t="shared" si="2"/>
        <v>1079252.8488</v>
      </c>
      <c r="I50" s="24" t="s">
        <v>37</v>
      </c>
      <c r="J50" s="3">
        <f t="shared" si="3"/>
        <v>1.4638036975106876E+16</v>
      </c>
      <c r="K50">
        <f t="shared" si="4"/>
        <v>1164786711642.9158</v>
      </c>
      <c r="L50">
        <f t="shared" si="5"/>
        <v>2.4045481244020499E-10</v>
      </c>
      <c r="N50">
        <f t="shared" si="6"/>
        <v>6.0871612590557126E+25</v>
      </c>
      <c r="P50" s="3">
        <f t="shared" si="7"/>
        <v>6.0871612591352176E+25</v>
      </c>
      <c r="S50" s="18" t="s">
        <v>37</v>
      </c>
      <c r="T50" s="5">
        <f t="shared" si="0"/>
        <v>6.0871612591352176E+25</v>
      </c>
      <c r="U50" s="5">
        <f t="shared" si="8"/>
        <v>2.0304584377286829E+17</v>
      </c>
      <c r="V50" s="4">
        <f t="shared" si="9"/>
        <v>6438541469.205615</v>
      </c>
      <c r="X50" s="5">
        <f t="shared" si="10"/>
        <v>121882913.60550974</v>
      </c>
    </row>
    <row r="51" spans="1:24" ht="17">
      <c r="A51" s="24" t="s">
        <v>38</v>
      </c>
      <c r="B51" s="1">
        <v>23285.599999999999</v>
      </c>
      <c r="C51" s="3">
        <f t="shared" si="1"/>
        <v>3483476177971920</v>
      </c>
      <c r="E51" s="1">
        <v>0.15</v>
      </c>
      <c r="F51">
        <f t="shared" si="2"/>
        <v>449688.68700000003</v>
      </c>
      <c r="I51" s="24" t="s">
        <v>38</v>
      </c>
      <c r="J51" s="3">
        <f>0.0000000000667408*1.743762874E+41/C51</f>
        <v>3340919336753315.5</v>
      </c>
      <c r="K51">
        <f t="shared" si="4"/>
        <v>202219915215.784</v>
      </c>
      <c r="L51">
        <f t="shared" si="5"/>
        <v>2.4045481244020499E-10</v>
      </c>
      <c r="N51">
        <f t="shared" si="6"/>
        <v>1.3893326080420415E+25</v>
      </c>
      <c r="P51" s="3">
        <f t="shared" si="7"/>
        <v>1.3893326083903892E+25</v>
      </c>
      <c r="S51" s="18" t="s">
        <v>38</v>
      </c>
      <c r="T51" s="5">
        <f t="shared" si="0"/>
        <v>1.3893326083903892E+25</v>
      </c>
      <c r="U51" s="5">
        <f t="shared" si="8"/>
        <v>4.6343147444702864E+16</v>
      </c>
      <c r="V51" s="4">
        <f t="shared" si="9"/>
        <v>1469531565.3444591</v>
      </c>
      <c r="X51" s="5">
        <f>T51/499426956500000000</f>
        <v>27818534.62870479</v>
      </c>
    </row>
    <row r="52" spans="1:24" ht="17">
      <c r="C52" s="3"/>
      <c r="I52" s="24"/>
    </row>
    <row r="53" spans="1:24" ht="17">
      <c r="C53" s="3"/>
      <c r="I53" s="24"/>
      <c r="N53" t="s">
        <v>60</v>
      </c>
      <c r="P53" s="3">
        <f>AVERAGE(P13:P51)</f>
        <v>7.1226122957384106E+26</v>
      </c>
    </row>
    <row r="54" spans="1:24">
      <c r="C54" s="3"/>
    </row>
    <row r="55" spans="1:24">
      <c r="C55" s="3"/>
    </row>
    <row r="58" spans="1:24">
      <c r="P58" s="3"/>
      <c r="R58" s="3"/>
    </row>
  </sheetData>
  <sortState ref="T13:T51">
    <sortCondition ref="T51"/>
  </sortState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Word.Document.12" shapeId="1025" r:id="rId3">
          <objectPr defaultSize="0" autoPict="0" r:id="rId4">
            <anchor moveWithCells="1">
              <from>
                <xdr:col>12</xdr:col>
                <xdr:colOff>63500</xdr:colOff>
                <xdr:row>1</xdr:row>
                <xdr:rowOff>25400</xdr:rowOff>
              </from>
              <to>
                <xdr:col>20</xdr:col>
                <xdr:colOff>825500</xdr:colOff>
                <xdr:row>7</xdr:row>
                <xdr:rowOff>101600</xdr:rowOff>
              </to>
            </anchor>
          </objectPr>
        </oleObject>
      </mc:Choice>
      <mc:Fallback>
        <oleObject progId="Word.Document.12" shapeId="1025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Castano</dc:creator>
  <cp:lastModifiedBy>Sandra Castano</cp:lastModifiedBy>
  <dcterms:created xsi:type="dcterms:W3CDTF">2019-10-08T21:59:22Z</dcterms:created>
  <dcterms:modified xsi:type="dcterms:W3CDTF">2021-02-01T21:15:03Z</dcterms:modified>
</cp:coreProperties>
</file>